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05" activeTab="3"/>
  </bookViews>
  <sheets>
    <sheet name="BalanceSheet" sheetId="1" r:id="rId1"/>
    <sheet name="PartA1-Income" sheetId="2" r:id="rId2"/>
    <sheet name="Equity" sheetId="3" r:id="rId3"/>
    <sheet name="Cashflow" sheetId="4" r:id="rId4"/>
  </sheets>
  <externalReferences>
    <externalReference r:id="rId7"/>
    <externalReference r:id="rId8"/>
  </externalReferences>
  <definedNames>
    <definedName name="_xlnm.Print_Area" localSheetId="0">'BalanceSheet'!$A$1:$G$66</definedName>
    <definedName name="_xlnm.Print_Area" localSheetId="3">'Cashflow'!$A$1:$I$67</definedName>
  </definedNames>
  <calcPr fullCalcOnLoad="1"/>
</workbook>
</file>

<file path=xl/sharedStrings.xml><?xml version="1.0" encoding="utf-8"?>
<sst xmlns="http://schemas.openxmlformats.org/spreadsheetml/2006/main" count="145" uniqueCount="106">
  <si>
    <t>1.6687</t>
  </si>
  <si>
    <t>2.60</t>
  </si>
  <si>
    <t>8.90</t>
  </si>
  <si>
    <t>KNUSFORD BERHAD (380100-D)</t>
  </si>
  <si>
    <t>Revenue</t>
  </si>
  <si>
    <t>RM'000</t>
  </si>
  <si>
    <t>Taxation</t>
  </si>
  <si>
    <t>EPS - Basic (sen)</t>
  </si>
  <si>
    <t>Inventories</t>
  </si>
  <si>
    <t>Reserves</t>
  </si>
  <si>
    <t>Total</t>
  </si>
  <si>
    <t>Net profit for the period</t>
  </si>
  <si>
    <t>Interest expense</t>
  </si>
  <si>
    <t>Interest income</t>
  </si>
  <si>
    <t>At</t>
  </si>
  <si>
    <t>Property, plant and equipment</t>
  </si>
  <si>
    <t>Condensed consolidated balance sheet</t>
  </si>
  <si>
    <t>Current assets</t>
  </si>
  <si>
    <t>Short term borrowings</t>
  </si>
  <si>
    <t>Net current assets</t>
  </si>
  <si>
    <t>Share capital</t>
  </si>
  <si>
    <t>Long term liabilities</t>
  </si>
  <si>
    <t>Current liabilities</t>
  </si>
  <si>
    <t>Condensed consolidated income statement</t>
  </si>
  <si>
    <t>3 months ended</t>
  </si>
  <si>
    <t>Profit before taxation</t>
  </si>
  <si>
    <t>Profit after taxation</t>
  </si>
  <si>
    <t xml:space="preserve">(The condensed consolidated income statement should be read in conjunction with </t>
  </si>
  <si>
    <t>(The condensed consolidated statements of changes in equity should be read in conjunction with</t>
  </si>
  <si>
    <t>(The condensed consolidated balance sheet should be read in conjunction with</t>
  </si>
  <si>
    <t>Share</t>
  </si>
  <si>
    <t>premium</t>
  </si>
  <si>
    <t>capital</t>
  </si>
  <si>
    <t>Retained</t>
  </si>
  <si>
    <t>Non-distributable</t>
  </si>
  <si>
    <t>Distributable</t>
  </si>
  <si>
    <t>31 December</t>
  </si>
  <si>
    <t>Operating profits</t>
  </si>
  <si>
    <t>Condensed consolidated cash flow statement</t>
  </si>
  <si>
    <t>Condensed consolidated statement of changes in equity</t>
  </si>
  <si>
    <t>profits</t>
  </si>
  <si>
    <t>Capital and reserves</t>
  </si>
  <si>
    <t>At 1 January 2003</t>
  </si>
  <si>
    <t>Net tangible assets per share (RM)</t>
  </si>
  <si>
    <t>2003</t>
  </si>
  <si>
    <t>Adjustments for :</t>
  </si>
  <si>
    <t>Depreciation</t>
  </si>
  <si>
    <t>Gain on disposal of property, plant and equipment</t>
  </si>
  <si>
    <t>Changes in working capital</t>
  </si>
  <si>
    <t>Tax paid</t>
  </si>
  <si>
    <t>Interest received</t>
  </si>
  <si>
    <t>Purchase of property, plant and equipment</t>
  </si>
  <si>
    <t>Proceed from disposal of property, plant and equipment</t>
  </si>
  <si>
    <t>Deposits pledged with banks</t>
  </si>
  <si>
    <t>Interest paid</t>
  </si>
  <si>
    <t>Cash and cash equivalents at end of period</t>
  </si>
  <si>
    <t>Cash flows from operating activities</t>
  </si>
  <si>
    <t>Amortisation of reserve on consolidation</t>
  </si>
  <si>
    <t>Operating profit before working capital changes</t>
  </si>
  <si>
    <t>Trade and other payables</t>
  </si>
  <si>
    <t>Cash flows from investing activities</t>
  </si>
  <si>
    <t>Cash flows from financing activities</t>
  </si>
  <si>
    <t>Repayment of bank borrowings</t>
  </si>
  <si>
    <t>(The condensed consolidated cash flow statement should be read in conjunction with</t>
  </si>
  <si>
    <t>Trade and other receivables</t>
  </si>
  <si>
    <t>Acquisition of subsidiary, net of cash acquired</t>
  </si>
  <si>
    <t>Dividends</t>
  </si>
  <si>
    <t>Proceed from issuance of share capital</t>
  </si>
  <si>
    <t>Dividend paid</t>
  </si>
  <si>
    <t>Short term deposits</t>
  </si>
  <si>
    <t>Cash &amp; bank balance</t>
  </si>
  <si>
    <t>Deposits pledged with bank</t>
  </si>
  <si>
    <t>Issuance of share capital</t>
  </si>
  <si>
    <t xml:space="preserve"> </t>
  </si>
  <si>
    <t>EPS - Diluted (sen)</t>
  </si>
  <si>
    <t>Net increase / (decrease) in cash and cash equivalents</t>
  </si>
  <si>
    <t>Cash and cash equivalents at beginning of period</t>
  </si>
  <si>
    <t>Cash generated from operations</t>
  </si>
  <si>
    <t>Net cash generated / (used) in financing activities</t>
  </si>
  <si>
    <t>Net cash generated / (used) in investing activities</t>
  </si>
  <si>
    <t>Add : Minority Interest</t>
  </si>
  <si>
    <t>2004</t>
  </si>
  <si>
    <t>At 1 January 2004</t>
  </si>
  <si>
    <t>the financial statements for the year ended 31 December 2003)</t>
  </si>
  <si>
    <t>Properties under development</t>
  </si>
  <si>
    <t>Deferred tax assets</t>
  </si>
  <si>
    <t>Cash and cash equivalents</t>
  </si>
  <si>
    <t>Deferred tax liabilities</t>
  </si>
  <si>
    <t>Negative goodwill</t>
  </si>
  <si>
    <t>Shareholders' funds</t>
  </si>
  <si>
    <t>Cumulative</t>
  </si>
  <si>
    <t>Current</t>
  </si>
  <si>
    <t>At 30 September 2004</t>
  </si>
  <si>
    <t>30 September</t>
  </si>
  <si>
    <t>For the period ended 30 September 2004</t>
  </si>
  <si>
    <t>9 months ended</t>
  </si>
  <si>
    <t>At 30 September 2003</t>
  </si>
  <si>
    <t>Proceed from disposal of land held for future development</t>
  </si>
  <si>
    <t>Effect of adopting MASB 25</t>
  </si>
  <si>
    <t>Restated balance</t>
  </si>
  <si>
    <t xml:space="preserve">Net loses not recognised in the </t>
  </si>
  <si>
    <t>income statement: Shares issuance espenses</t>
  </si>
  <si>
    <t>1.6737</t>
  </si>
  <si>
    <t>2.20</t>
  </si>
  <si>
    <t>7.18</t>
  </si>
  <si>
    <t>Net cash inflow / (outflow) from operating activities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</si>
</sst>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  <numFmt numFmtId="183" formatCode="0.0"/>
    <numFmt numFmtId="184" formatCode="#,##0.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_);_(* \(#,##0.0000\);_(* &quot;-&quot;????_);_(@_)"/>
    <numFmt numFmtId="190" formatCode="#,##0.0000_);\(#,##0.0000\)"/>
    <numFmt numFmtId="191" formatCode="0.000"/>
    <numFmt numFmtId="192" formatCode="0.0000"/>
    <numFmt numFmtId="193" formatCode="[$-43E]dd\ mmmm\ yyyy"/>
    <numFmt numFmtId="194" formatCode="#,##0.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1" xfId="15" applyNumberFormat="1" applyBorder="1" applyAlignment="1">
      <alignment horizontal="center"/>
    </xf>
    <xf numFmtId="179" fontId="0" fillId="0" borderId="0" xfId="15" applyNumberFormat="1" applyBorder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4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0" fontId="0" fillId="0" borderId="0" xfId="0" applyFont="1" applyAlignment="1">
      <alignment/>
    </xf>
    <xf numFmtId="37" fontId="0" fillId="0" borderId="0" xfId="15" applyNumberFormat="1" applyFont="1" applyBorder="1" applyAlignment="1">
      <alignment/>
    </xf>
    <xf numFmtId="37" fontId="1" fillId="0" borderId="6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1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7" xfId="0" applyNumberFormat="1" applyFont="1" applyBorder="1" applyAlignment="1">
      <alignment/>
    </xf>
    <xf numFmtId="38" fontId="6" fillId="0" borderId="1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4" fontId="0" fillId="0" borderId="2" xfId="15" applyNumberFormat="1" applyBorder="1" applyAlignment="1">
      <alignment/>
    </xf>
    <xf numFmtId="4" fontId="0" fillId="0" borderId="0" xfId="15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15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79" fontId="0" fillId="0" borderId="0" xfId="15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0" fontId="0" fillId="0" borderId="0" xfId="15" applyNumberForma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15" applyNumberFormat="1" applyFont="1" applyBorder="1" applyAlignment="1" quotePrefix="1">
      <alignment horizontal="right"/>
    </xf>
    <xf numFmtId="192" fontId="0" fillId="0" borderId="0" xfId="15" applyNumberFormat="1" applyFont="1" applyBorder="1" applyAlignment="1" quotePrefix="1">
      <alignment horizontal="right"/>
    </xf>
    <xf numFmtId="181" fontId="0" fillId="0" borderId="0" xfId="15" applyNumberFormat="1" applyFont="1" applyBorder="1" applyAlignment="1" quotePrefix="1">
      <alignment horizontal="right"/>
    </xf>
    <xf numFmtId="4" fontId="0" fillId="0" borderId="2" xfId="15" applyNumberFormat="1" applyFont="1" applyBorder="1" applyAlignment="1" quotePrefix="1">
      <alignment horizontal="right"/>
    </xf>
    <xf numFmtId="4" fontId="0" fillId="0" borderId="2" xfId="1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-Working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-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NewEPS"/>
      <sheetName val="Neg gw"/>
      <sheetName val="com debtor"/>
    </sheetNames>
    <sheetDataSet>
      <sheetData sheetId="0">
        <row r="10">
          <cell r="BA10">
            <v>41245</v>
          </cell>
        </row>
        <row r="15">
          <cell r="BA15">
            <v>38095</v>
          </cell>
        </row>
        <row r="16">
          <cell r="BA16">
            <v>687</v>
          </cell>
        </row>
        <row r="20">
          <cell r="BA20">
            <v>22331</v>
          </cell>
        </row>
        <row r="21">
          <cell r="BA21">
            <v>18283</v>
          </cell>
        </row>
        <row r="23">
          <cell r="BA23">
            <v>60709</v>
          </cell>
        </row>
        <row r="28">
          <cell r="BA28">
            <v>44580</v>
          </cell>
        </row>
        <row r="36">
          <cell r="BA36">
            <v>44000</v>
          </cell>
        </row>
        <row r="42">
          <cell r="BA42">
            <v>2853</v>
          </cell>
        </row>
        <row r="43">
          <cell r="BA43">
            <v>638</v>
          </cell>
        </row>
        <row r="53">
          <cell r="AY53">
            <v>99149</v>
          </cell>
        </row>
        <row r="64">
          <cell r="AY64">
            <v>65074</v>
          </cell>
        </row>
        <row r="67">
          <cell r="AY67">
            <v>1724</v>
          </cell>
        </row>
        <row r="71">
          <cell r="AY71">
            <v>3066</v>
          </cell>
        </row>
        <row r="73">
          <cell r="AY73">
            <v>9426</v>
          </cell>
        </row>
      </sheetData>
      <sheetData sheetId="1">
        <row r="56">
          <cell r="I56">
            <v>2.201201640602383</v>
          </cell>
          <cell r="N56">
            <v>7.183946499896862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stDraft"/>
      <sheetName val="sales elim"/>
    </sheetNames>
    <sheetDataSet>
      <sheetData sheetId="1">
        <row r="66">
          <cell r="AK66">
            <v>71567.07741</v>
          </cell>
        </row>
        <row r="82">
          <cell r="AK82">
            <v>8492.004649999995</v>
          </cell>
        </row>
        <row r="85">
          <cell r="AK85">
            <v>-1427.48701</v>
          </cell>
        </row>
        <row r="94">
          <cell r="AK94">
            <v>22855.80192</v>
          </cell>
        </row>
        <row r="110">
          <cell r="AK110">
            <v>2358.404710000002</v>
          </cell>
        </row>
        <row r="113">
          <cell r="AK113">
            <v>-178.34408999999997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"/>
  <sheetViews>
    <sheetView zoomScale="75" zoomScaleNormal="75" workbookViewId="0" topLeftCell="A33">
      <selection activeCell="E33" sqref="E33"/>
    </sheetView>
  </sheetViews>
  <sheetFormatPr defaultColWidth="9.140625" defaultRowHeight="12.75"/>
  <cols>
    <col min="1" max="2" width="1.7109375" style="0" customWidth="1"/>
    <col min="3" max="3" width="35.7109375" style="0" customWidth="1"/>
    <col min="4" max="4" width="10.7109375" style="0" customWidth="1"/>
    <col min="5" max="5" width="15.00390625" style="0" bestFit="1" customWidth="1"/>
    <col min="6" max="6" width="5.7109375" style="0" customWidth="1"/>
    <col min="7" max="7" width="15.00390625" style="0" bestFit="1" customWidth="1"/>
    <col min="8" max="8" width="2.57421875" style="0" customWidth="1"/>
  </cols>
  <sheetData>
    <row r="1" ht="5.25" customHeight="1"/>
    <row r="2" ht="16.5">
      <c r="B2" s="15" t="s">
        <v>3</v>
      </c>
    </row>
    <row r="3" ht="12" customHeight="1">
      <c r="B3" s="15"/>
    </row>
    <row r="4" ht="15.75">
      <c r="B4" s="13" t="s">
        <v>16</v>
      </c>
    </row>
    <row r="5" ht="12.75">
      <c r="B5" s="2" t="s">
        <v>92</v>
      </c>
    </row>
    <row r="6" ht="12.75">
      <c r="G6" s="11"/>
    </row>
    <row r="7" spans="5:7" ht="12.75">
      <c r="E7" s="11" t="s">
        <v>14</v>
      </c>
      <c r="G7" s="11" t="s">
        <v>14</v>
      </c>
    </row>
    <row r="8" spans="5:7" ht="12.75">
      <c r="E8" s="16" t="s">
        <v>93</v>
      </c>
      <c r="F8" s="2"/>
      <c r="G8" s="16" t="s">
        <v>36</v>
      </c>
    </row>
    <row r="9" spans="5:7" ht="12.75">
      <c r="E9" s="16" t="s">
        <v>81</v>
      </c>
      <c r="F9" s="2"/>
      <c r="G9" s="16" t="s">
        <v>44</v>
      </c>
    </row>
    <row r="10" spans="5:7" ht="12.75" customHeight="1">
      <c r="E10" s="11" t="s">
        <v>5</v>
      </c>
      <c r="F10" s="2"/>
      <c r="G10" s="11" t="s">
        <v>5</v>
      </c>
    </row>
    <row r="11" spans="5:7" s="7" customFormat="1" ht="12.75" customHeight="1">
      <c r="E11" s="8"/>
      <c r="G11" s="8"/>
    </row>
    <row r="12" spans="2:10" s="7" customFormat="1" ht="12.75" customHeight="1">
      <c r="B12" s="7" t="s">
        <v>15</v>
      </c>
      <c r="E12" s="8">
        <f>+'[1]CBS'!$BA$10</f>
        <v>41245</v>
      </c>
      <c r="G12" s="8">
        <v>40654</v>
      </c>
      <c r="J12" s="10"/>
    </row>
    <row r="13" spans="5:10" s="7" customFormat="1" ht="12.75" customHeight="1">
      <c r="E13" s="8"/>
      <c r="G13" s="8"/>
      <c r="J13" s="10"/>
    </row>
    <row r="14" spans="2:10" ht="12.75" customHeight="1">
      <c r="B14" t="s">
        <v>84</v>
      </c>
      <c r="E14" s="3">
        <f>+'[1]CBS'!$BA$15</f>
        <v>38095</v>
      </c>
      <c r="G14" s="3">
        <v>32874</v>
      </c>
      <c r="J14" s="10"/>
    </row>
    <row r="15" spans="5:10" ht="12.75" customHeight="1">
      <c r="E15" s="3"/>
      <c r="G15" s="3"/>
      <c r="J15" s="10"/>
    </row>
    <row r="16" spans="2:11" ht="12.75" customHeight="1">
      <c r="B16" t="s">
        <v>85</v>
      </c>
      <c r="E16" s="3">
        <f>+'[1]CBS'!$BA$16</f>
        <v>687</v>
      </c>
      <c r="G16" s="3">
        <v>687</v>
      </c>
      <c r="J16" s="10"/>
      <c r="K16" s="10"/>
    </row>
    <row r="17" spans="5:7" ht="12.75" customHeight="1">
      <c r="E17" s="3"/>
      <c r="G17" s="3"/>
    </row>
    <row r="18" spans="2:8" ht="12.75" customHeight="1">
      <c r="B18" t="s">
        <v>17</v>
      </c>
      <c r="D18" s="7"/>
      <c r="E18" s="8"/>
      <c r="F18" s="7"/>
      <c r="G18" s="8"/>
      <c r="H18" s="7"/>
    </row>
    <row r="19" spans="4:8" ht="5.25" customHeight="1">
      <c r="D19" s="7"/>
      <c r="E19" s="6"/>
      <c r="F19" s="7"/>
      <c r="G19" s="6"/>
      <c r="H19" s="7"/>
    </row>
    <row r="20" spans="3:10" ht="12.75" customHeight="1">
      <c r="C20" t="s">
        <v>8</v>
      </c>
      <c r="D20" s="7"/>
      <c r="E20" s="9">
        <f>+'[1]CBS'!$BA$20</f>
        <v>22331</v>
      </c>
      <c r="F20" s="7"/>
      <c r="G20" s="9">
        <v>25337</v>
      </c>
      <c r="H20" s="7"/>
      <c r="J20" s="10"/>
    </row>
    <row r="21" spans="3:10" ht="12.75" customHeight="1">
      <c r="C21" t="s">
        <v>84</v>
      </c>
      <c r="D21" s="7"/>
      <c r="E21" s="9">
        <f>+'[1]CBS'!$BA$21</f>
        <v>18283</v>
      </c>
      <c r="F21" s="7"/>
      <c r="G21" s="9">
        <v>15530</v>
      </c>
      <c r="H21" s="7"/>
      <c r="J21" s="10"/>
    </row>
    <row r="22" spans="3:10" ht="12.75" customHeight="1">
      <c r="C22" t="s">
        <v>64</v>
      </c>
      <c r="D22" s="7"/>
      <c r="E22" s="9">
        <f>+'[1]CBS'!$BA$23</f>
        <v>60709</v>
      </c>
      <c r="F22" s="7"/>
      <c r="G22" s="9">
        <f>73496+5570-20124</f>
        <v>58942</v>
      </c>
      <c r="H22" s="7"/>
      <c r="J22" s="10"/>
    </row>
    <row r="23" spans="3:10" ht="12.75" customHeight="1">
      <c r="C23" t="s">
        <v>86</v>
      </c>
      <c r="D23" s="7"/>
      <c r="E23" s="9">
        <f>+'[1]CBS'!$BA$28</f>
        <v>44580</v>
      </c>
      <c r="F23" s="7"/>
      <c r="G23" s="9">
        <v>45834</v>
      </c>
      <c r="H23" s="7"/>
      <c r="J23" s="10"/>
    </row>
    <row r="24" spans="4:10" ht="5.25" customHeight="1">
      <c r="D24" s="7"/>
      <c r="E24" s="18"/>
      <c r="F24" s="7"/>
      <c r="G24" s="18"/>
      <c r="H24" s="7"/>
      <c r="J24" s="10"/>
    </row>
    <row r="25" spans="4:10" ht="5.25" customHeight="1">
      <c r="D25" s="7"/>
      <c r="E25" s="9"/>
      <c r="F25" s="7"/>
      <c r="G25" s="9"/>
      <c r="H25" s="7"/>
      <c r="J25" s="10"/>
    </row>
    <row r="26" spans="4:10" ht="12.75" customHeight="1">
      <c r="D26" s="7"/>
      <c r="E26" s="18">
        <f>SUM(E19:E25)</f>
        <v>145903</v>
      </c>
      <c r="F26" s="7"/>
      <c r="G26" s="18">
        <f>SUM(G19:G25)</f>
        <v>145643</v>
      </c>
      <c r="H26" s="7"/>
      <c r="J26" s="10"/>
    </row>
    <row r="27" spans="4:10" ht="12.75" customHeight="1">
      <c r="D27" s="7"/>
      <c r="E27" s="8"/>
      <c r="F27" s="7"/>
      <c r="G27" s="8"/>
      <c r="H27" s="7"/>
      <c r="J27" s="10"/>
    </row>
    <row r="28" spans="2:10" ht="12.75" customHeight="1">
      <c r="B28" t="s">
        <v>22</v>
      </c>
      <c r="D28" s="7"/>
      <c r="E28" s="8"/>
      <c r="F28" s="7"/>
      <c r="G28" s="8"/>
      <c r="H28" s="7"/>
      <c r="J28" s="10"/>
    </row>
    <row r="29" spans="4:10" ht="5.25" customHeight="1">
      <c r="D29" s="7"/>
      <c r="E29" s="6"/>
      <c r="F29" s="7"/>
      <c r="G29" s="6"/>
      <c r="H29" s="7"/>
      <c r="J29" s="10"/>
    </row>
    <row r="30" spans="3:10" ht="12.75" customHeight="1">
      <c r="C30" t="s">
        <v>59</v>
      </c>
      <c r="D30" s="7"/>
      <c r="E30" s="22">
        <f>+'[1]CBS'!$BA$36</f>
        <v>44000</v>
      </c>
      <c r="F30" s="7"/>
      <c r="G30" s="22">
        <f>59479-20124</f>
        <v>39355</v>
      </c>
      <c r="H30" s="7"/>
      <c r="J30" s="10"/>
    </row>
    <row r="31" spans="3:11" ht="12.75" customHeight="1">
      <c r="C31" t="s">
        <v>18</v>
      </c>
      <c r="D31" s="7"/>
      <c r="E31" s="9">
        <f>+'[1]CBS'!$BA$42</f>
        <v>2853</v>
      </c>
      <c r="F31" s="7"/>
      <c r="G31" s="9">
        <v>3733</v>
      </c>
      <c r="H31" s="7"/>
      <c r="J31" s="10"/>
      <c r="K31" s="10"/>
    </row>
    <row r="32" spans="3:10" ht="12.75" customHeight="1">
      <c r="C32" t="s">
        <v>6</v>
      </c>
      <c r="D32" s="7"/>
      <c r="E32" s="9">
        <f>+'[1]CBS'!$BA$43</f>
        <v>638</v>
      </c>
      <c r="F32" s="7"/>
      <c r="G32" s="9">
        <v>646</v>
      </c>
      <c r="H32" s="7"/>
      <c r="J32" s="10"/>
    </row>
    <row r="33" spans="4:10" ht="5.25" customHeight="1">
      <c r="D33" s="7"/>
      <c r="E33" s="18"/>
      <c r="F33" s="7"/>
      <c r="G33" s="18"/>
      <c r="H33" s="7"/>
      <c r="J33" s="10"/>
    </row>
    <row r="34" spans="4:10" ht="5.25" customHeight="1">
      <c r="D34" s="7"/>
      <c r="E34" s="9"/>
      <c r="F34" s="7"/>
      <c r="G34" s="9"/>
      <c r="H34" s="7"/>
      <c r="J34" s="10"/>
    </row>
    <row r="35" spans="4:10" ht="12.75" customHeight="1">
      <c r="D35" s="7"/>
      <c r="E35" s="18">
        <f>SUM(E29:E34)</f>
        <v>47491</v>
      </c>
      <c r="F35" s="7"/>
      <c r="G35" s="18">
        <f>SUM(G29:G34)</f>
        <v>43734</v>
      </c>
      <c r="H35" s="7"/>
      <c r="J35" s="10"/>
    </row>
    <row r="36" spans="4:10" ht="12.75" customHeight="1">
      <c r="D36" s="7"/>
      <c r="E36" s="8"/>
      <c r="F36" s="7"/>
      <c r="G36" s="8"/>
      <c r="H36" s="7"/>
      <c r="J36" s="10"/>
    </row>
    <row r="37" spans="2:10" ht="12.75" customHeight="1">
      <c r="B37" t="s">
        <v>19</v>
      </c>
      <c r="E37" s="3">
        <f>E26-E35</f>
        <v>98412</v>
      </c>
      <c r="G37" s="3">
        <f>G26-G35</f>
        <v>101909</v>
      </c>
      <c r="J37" s="10"/>
    </row>
    <row r="38" spans="5:10" ht="12.75" customHeight="1">
      <c r="E38" s="4"/>
      <c r="G38" s="4"/>
      <c r="J38" s="10"/>
    </row>
    <row r="39" spans="5:10" ht="5.25" customHeight="1">
      <c r="E39" s="8"/>
      <c r="F39" s="7"/>
      <c r="G39" s="8"/>
      <c r="J39" s="10"/>
    </row>
    <row r="40" spans="5:10" ht="12.75" customHeight="1" thickBot="1">
      <c r="E40" s="5">
        <f>E37+E14+E12+E16</f>
        <v>178439</v>
      </c>
      <c r="F40" s="7"/>
      <c r="G40" s="5">
        <f>G37+G14+G12+G16</f>
        <v>176124</v>
      </c>
      <c r="J40" s="10"/>
    </row>
    <row r="41" spans="5:10" ht="12.75" customHeight="1" thickTop="1">
      <c r="E41" s="8"/>
      <c r="F41" s="7"/>
      <c r="G41" s="8"/>
      <c r="J41" s="10"/>
    </row>
    <row r="42" spans="5:10" ht="12.75" customHeight="1">
      <c r="E42" s="3"/>
      <c r="G42" s="3"/>
      <c r="J42" s="10"/>
    </row>
    <row r="43" spans="2:10" ht="12.75" customHeight="1">
      <c r="B43" t="s">
        <v>41</v>
      </c>
      <c r="E43" s="3"/>
      <c r="G43" s="3"/>
      <c r="J43" s="10"/>
    </row>
    <row r="44" spans="5:10" ht="12.75" customHeight="1">
      <c r="E44" s="3"/>
      <c r="G44" s="3"/>
      <c r="J44" s="10"/>
    </row>
    <row r="45" spans="3:10" ht="12.75" customHeight="1">
      <c r="C45" t="s">
        <v>20</v>
      </c>
      <c r="D45" s="7"/>
      <c r="E45" s="8">
        <f>+'[1]CBS'!$AY$53</f>
        <v>99149</v>
      </c>
      <c r="F45" s="7"/>
      <c r="G45" s="8">
        <v>97529</v>
      </c>
      <c r="J45" s="10"/>
    </row>
    <row r="46" spans="3:10" ht="12.75" customHeight="1">
      <c r="C46" t="s">
        <v>9</v>
      </c>
      <c r="D46" s="7"/>
      <c r="E46" s="48">
        <f>+'[1]CBS'!$AY$64</f>
        <v>65074</v>
      </c>
      <c r="F46" s="7"/>
      <c r="G46" s="8">
        <v>58322</v>
      </c>
      <c r="J46" s="10"/>
    </row>
    <row r="47" spans="4:10" ht="5.25" customHeight="1">
      <c r="D47" s="7"/>
      <c r="E47" s="4"/>
      <c r="F47" s="7"/>
      <c r="G47" s="4"/>
      <c r="J47" s="10"/>
    </row>
    <row r="48" spans="4:10" ht="5.25" customHeight="1">
      <c r="D48" s="7"/>
      <c r="E48" s="8"/>
      <c r="F48" s="7"/>
      <c r="G48" s="8"/>
      <c r="J48" s="10"/>
    </row>
    <row r="49" spans="2:10" ht="12.75" customHeight="1">
      <c r="B49" t="s">
        <v>89</v>
      </c>
      <c r="D49" s="7"/>
      <c r="E49" s="8">
        <f>SUM(E45:E47)</f>
        <v>164223</v>
      </c>
      <c r="F49" s="7"/>
      <c r="G49" s="8">
        <f>SUM(G45:G47)</f>
        <v>155851</v>
      </c>
      <c r="J49" s="10"/>
    </row>
    <row r="50" spans="4:10" ht="12.75" customHeight="1">
      <c r="D50" s="7"/>
      <c r="E50" s="8"/>
      <c r="F50" s="7"/>
      <c r="G50" s="8"/>
      <c r="J50" s="10"/>
    </row>
    <row r="51" spans="2:10" ht="12.75" customHeight="1">
      <c r="B51" t="s">
        <v>88</v>
      </c>
      <c r="E51" s="3">
        <f>+'[1]CBS'!$AY$67</f>
        <v>1724</v>
      </c>
      <c r="G51" s="3">
        <v>6895</v>
      </c>
      <c r="J51" s="10"/>
    </row>
    <row r="52" spans="5:10" ht="12.75" customHeight="1">
      <c r="E52" s="3"/>
      <c r="G52" s="3"/>
      <c r="J52" s="10"/>
    </row>
    <row r="53" spans="2:11" ht="12.75" customHeight="1">
      <c r="B53" t="s">
        <v>21</v>
      </c>
      <c r="E53" s="3">
        <f>+'[1]CBS'!$AY$73</f>
        <v>9426</v>
      </c>
      <c r="G53" s="3">
        <v>10444</v>
      </c>
      <c r="J53" s="10"/>
      <c r="K53" s="10"/>
    </row>
    <row r="54" spans="2:11" ht="12.75" customHeight="1">
      <c r="B54" t="s">
        <v>87</v>
      </c>
      <c r="E54" s="3">
        <f>+'[1]CBS'!$AY$71</f>
        <v>3066</v>
      </c>
      <c r="G54" s="3">
        <v>2934</v>
      </c>
      <c r="J54" s="10"/>
      <c r="K54" s="10"/>
    </row>
    <row r="55" spans="5:7" ht="12.75" customHeight="1">
      <c r="E55" s="3"/>
      <c r="G55" s="3"/>
    </row>
    <row r="56" spans="4:7" ht="12.75" customHeight="1">
      <c r="D56" s="7"/>
      <c r="E56" s="4"/>
      <c r="F56" s="7"/>
      <c r="G56" s="4"/>
    </row>
    <row r="57" spans="4:7" ht="5.25" customHeight="1">
      <c r="D57" s="7"/>
      <c r="E57" s="8"/>
      <c r="F57" s="7"/>
      <c r="G57" s="8"/>
    </row>
    <row r="58" spans="4:7" ht="12.75" customHeight="1" thickBot="1">
      <c r="D58" s="7"/>
      <c r="E58" s="5">
        <f>SUM(E49:E56)</f>
        <v>178439</v>
      </c>
      <c r="F58" s="7"/>
      <c r="G58" s="5">
        <f>SUM(G49:G56)</f>
        <v>176124</v>
      </c>
    </row>
    <row r="59" spans="4:7" ht="13.5" thickTop="1">
      <c r="D59" s="7"/>
      <c r="E59" s="8"/>
      <c r="F59" s="7"/>
      <c r="G59" s="8"/>
    </row>
    <row r="60" spans="2:7" ht="12.75">
      <c r="B60" t="s">
        <v>43</v>
      </c>
      <c r="D60" s="7"/>
      <c r="E60" s="54" t="s">
        <v>102</v>
      </c>
      <c r="F60" s="7"/>
      <c r="G60" s="55" t="s">
        <v>0</v>
      </c>
    </row>
    <row r="61" spans="4:7" ht="12.75">
      <c r="D61" s="7"/>
      <c r="E61" s="53"/>
      <c r="F61" s="52"/>
      <c r="G61" s="51"/>
    </row>
    <row r="62" spans="4:7" ht="12.75">
      <c r="D62" s="7"/>
      <c r="E62" s="8"/>
      <c r="F62" s="7"/>
      <c r="G62" s="8"/>
    </row>
    <row r="63" spans="5:7" ht="12.75">
      <c r="E63" s="10"/>
      <c r="G63" s="10"/>
    </row>
    <row r="64" ht="12.75">
      <c r="B64" s="2" t="s">
        <v>29</v>
      </c>
    </row>
    <row r="65" ht="12.75">
      <c r="B65" s="2" t="s">
        <v>83</v>
      </c>
    </row>
  </sheetData>
  <printOptions/>
  <pageMargins left="0.7480314960629921" right="0.31" top="0.5" bottom="0.7874015748031497" header="0.2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2"/>
  <sheetViews>
    <sheetView workbookViewId="0" topLeftCell="A33">
      <selection activeCell="K11" sqref="K11"/>
    </sheetView>
  </sheetViews>
  <sheetFormatPr defaultColWidth="9.140625" defaultRowHeight="12.75"/>
  <cols>
    <col min="1" max="2" width="1.7109375" style="0" customWidth="1"/>
    <col min="3" max="3" width="20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5.7109375" style="0" customWidth="1"/>
    <col min="9" max="9" width="12.7109375" style="0" customWidth="1"/>
    <col min="10" max="10" width="2.7109375" style="0" customWidth="1"/>
    <col min="11" max="11" width="12.7109375" style="0" customWidth="1"/>
  </cols>
  <sheetData>
    <row r="2" spans="2:3" ht="16.5">
      <c r="B2" s="15" t="s">
        <v>3</v>
      </c>
      <c r="C2" s="15"/>
    </row>
    <row r="3" spans="2:3" ht="12.75">
      <c r="B3" s="2"/>
      <c r="C3" s="2"/>
    </row>
    <row r="4" spans="2:3" ht="15.75">
      <c r="B4" s="13" t="s">
        <v>23</v>
      </c>
      <c r="C4" s="13"/>
    </row>
    <row r="5" spans="2:3" ht="12.75">
      <c r="B5" s="2" t="s">
        <v>94</v>
      </c>
      <c r="C5" s="2"/>
    </row>
    <row r="6" spans="2:3" ht="12.75">
      <c r="B6" s="2"/>
      <c r="C6" s="2"/>
    </row>
    <row r="7" spans="2:3" ht="12.75">
      <c r="B7" s="2"/>
      <c r="C7" s="2"/>
    </row>
    <row r="8" spans="5:10" ht="12.75">
      <c r="E8" s="1"/>
      <c r="F8" s="11" t="s">
        <v>91</v>
      </c>
      <c r="G8" s="1"/>
      <c r="H8" s="1"/>
      <c r="J8" s="11" t="s">
        <v>90</v>
      </c>
    </row>
    <row r="9" spans="5:11" ht="12.75">
      <c r="E9" s="58" t="s">
        <v>24</v>
      </c>
      <c r="F9" s="58"/>
      <c r="G9" s="58"/>
      <c r="H9" s="12"/>
      <c r="I9" s="58" t="s">
        <v>95</v>
      </c>
      <c r="J9" s="58"/>
      <c r="K9" s="58"/>
    </row>
    <row r="10" spans="5:11" ht="12.75">
      <c r="E10" s="59">
        <v>38260</v>
      </c>
      <c r="F10" s="60"/>
      <c r="G10" s="60"/>
      <c r="H10" s="12"/>
      <c r="I10" s="60">
        <f>E10</f>
        <v>38260</v>
      </c>
      <c r="J10" s="60"/>
      <c r="K10" s="60"/>
    </row>
    <row r="11" spans="5:11" ht="12.75">
      <c r="E11" s="11">
        <v>2004</v>
      </c>
      <c r="F11" s="12"/>
      <c r="G11" s="11">
        <v>2003</v>
      </c>
      <c r="H11" s="12"/>
      <c r="I11" s="11">
        <v>2004</v>
      </c>
      <c r="J11" s="12"/>
      <c r="K11" s="11">
        <v>2003</v>
      </c>
    </row>
    <row r="12" spans="5:11" ht="12.75">
      <c r="E12" s="11" t="s">
        <v>5</v>
      </c>
      <c r="F12" s="12"/>
      <c r="G12" s="11" t="s">
        <v>5</v>
      </c>
      <c r="H12" s="12"/>
      <c r="I12" s="11" t="s">
        <v>5</v>
      </c>
      <c r="J12" s="17"/>
      <c r="K12" s="11" t="s">
        <v>5</v>
      </c>
    </row>
    <row r="13" spans="2:11" ht="12.75">
      <c r="B13" s="7"/>
      <c r="C13" s="7"/>
      <c r="D13" s="7"/>
      <c r="E13" s="19"/>
      <c r="F13" s="20"/>
      <c r="G13" s="19"/>
      <c r="H13" s="20"/>
      <c r="I13" s="19"/>
      <c r="J13" s="8"/>
      <c r="K13" s="4"/>
    </row>
    <row r="14" spans="2:11" ht="12.75">
      <c r="B14" s="7"/>
      <c r="C14" s="7"/>
      <c r="D14" s="7"/>
      <c r="E14" s="21"/>
      <c r="F14" s="20"/>
      <c r="G14" s="21"/>
      <c r="H14" s="20"/>
      <c r="I14" s="21"/>
      <c r="J14" s="8"/>
      <c r="K14" s="3"/>
    </row>
    <row r="15" spans="2:11" ht="12.75">
      <c r="B15" s="7" t="s">
        <v>4</v>
      </c>
      <c r="C15" s="7"/>
      <c r="D15" s="7"/>
      <c r="E15" s="3">
        <f>+'[2]1stDraft'!$AK$94</f>
        <v>22855.80192</v>
      </c>
      <c r="F15" s="8"/>
      <c r="G15" s="3">
        <v>28302</v>
      </c>
      <c r="H15" s="8"/>
      <c r="I15" s="50">
        <f>+'[2]1stDraft'!$AK$66</f>
        <v>71567.07741</v>
      </c>
      <c r="J15" s="8"/>
      <c r="K15" s="3">
        <v>85698</v>
      </c>
    </row>
    <row r="16" spans="2:11" ht="12.75">
      <c r="B16" s="7"/>
      <c r="C16" s="7"/>
      <c r="D16" s="7"/>
      <c r="E16" s="4"/>
      <c r="F16" s="8"/>
      <c r="G16" s="4"/>
      <c r="H16" s="8"/>
      <c r="I16" s="4"/>
      <c r="J16" s="8"/>
      <c r="K16" s="4"/>
    </row>
    <row r="17" spans="2:11" ht="12.75">
      <c r="B17" s="7"/>
      <c r="C17" s="7"/>
      <c r="D17" s="7"/>
      <c r="E17" s="3"/>
      <c r="F17" s="8"/>
      <c r="G17" s="3"/>
      <c r="H17" s="8"/>
      <c r="I17" s="3"/>
      <c r="J17" s="8"/>
      <c r="K17" s="3"/>
    </row>
    <row r="18" spans="2:11" ht="12.75">
      <c r="B18" t="s">
        <v>37</v>
      </c>
      <c r="E18" s="50">
        <v>2387</v>
      </c>
      <c r="F18" s="8"/>
      <c r="G18" s="3">
        <v>2442</v>
      </c>
      <c r="H18" s="8"/>
      <c r="I18" s="50">
        <v>8686</v>
      </c>
      <c r="J18" s="8"/>
      <c r="K18" s="3">
        <v>8154</v>
      </c>
    </row>
    <row r="19" spans="5:11" ht="12.75">
      <c r="E19" s="3"/>
      <c r="F19" s="8"/>
      <c r="G19" s="3"/>
      <c r="H19" s="8"/>
      <c r="I19" s="3"/>
      <c r="J19" s="8"/>
      <c r="K19" s="3"/>
    </row>
    <row r="20" spans="2:11" ht="12.75">
      <c r="B20" t="s">
        <v>13</v>
      </c>
      <c r="E20" s="3">
        <v>245</v>
      </c>
      <c r="F20" s="8"/>
      <c r="G20" s="3">
        <v>275</v>
      </c>
      <c r="H20" s="8"/>
      <c r="I20" s="3">
        <v>769</v>
      </c>
      <c r="J20" s="3"/>
      <c r="K20" s="3">
        <v>625</v>
      </c>
    </row>
    <row r="21" spans="2:11" ht="12.75">
      <c r="B21" t="s">
        <v>12</v>
      </c>
      <c r="E21" s="8">
        <v>-274</v>
      </c>
      <c r="F21" s="8"/>
      <c r="G21" s="8">
        <v>-83</v>
      </c>
      <c r="H21" s="8"/>
      <c r="I21" s="8">
        <v>-963</v>
      </c>
      <c r="J21" s="8"/>
      <c r="K21" s="8">
        <v>-242</v>
      </c>
    </row>
    <row r="22" spans="5:11" ht="12.75">
      <c r="E22" s="4"/>
      <c r="F22" s="8"/>
      <c r="G22" s="4"/>
      <c r="H22" s="8"/>
      <c r="I22" s="4"/>
      <c r="J22" s="8"/>
      <c r="K22" s="4"/>
    </row>
    <row r="23" spans="5:11" ht="12.75">
      <c r="E23" s="3"/>
      <c r="F23" s="8"/>
      <c r="G23" s="3"/>
      <c r="H23" s="8"/>
      <c r="I23" s="3"/>
      <c r="J23" s="3"/>
      <c r="K23" s="3"/>
    </row>
    <row r="24" spans="2:11" ht="12.75">
      <c r="B24" t="s">
        <v>25</v>
      </c>
      <c r="E24" s="3">
        <f>+'[2]1stDraft'!$AK$110</f>
        <v>2358.404710000002</v>
      </c>
      <c r="F24" s="8"/>
      <c r="G24" s="3">
        <f>SUM(G18:G22)</f>
        <v>2634</v>
      </c>
      <c r="H24" s="8"/>
      <c r="I24" s="3">
        <f>+'[2]1stDraft'!$AK$82</f>
        <v>8492.004649999995</v>
      </c>
      <c r="J24" s="3"/>
      <c r="K24" s="3">
        <f>SUM(K18:K22)</f>
        <v>8537</v>
      </c>
    </row>
    <row r="25" spans="5:11" ht="12.75">
      <c r="E25" s="3"/>
      <c r="F25" s="8"/>
      <c r="G25" s="3"/>
      <c r="H25" s="8"/>
      <c r="I25" s="3"/>
      <c r="J25" s="3"/>
      <c r="K25" s="3"/>
    </row>
    <row r="26" spans="2:11" ht="12.75">
      <c r="B26" t="s">
        <v>6</v>
      </c>
      <c r="E26" s="8">
        <f>+'[2]1stDraft'!$AK$113</f>
        <v>-178.34408999999997</v>
      </c>
      <c r="F26" s="8"/>
      <c r="G26" s="8">
        <v>-201</v>
      </c>
      <c r="H26" s="8"/>
      <c r="I26" s="8">
        <f>+'[2]1stDraft'!$AK$85</f>
        <v>-1427.48701</v>
      </c>
      <c r="J26" s="8"/>
      <c r="K26" s="8">
        <v>-1366</v>
      </c>
    </row>
    <row r="27" spans="2:11" ht="12.75" hidden="1">
      <c r="B27" t="s">
        <v>80</v>
      </c>
      <c r="E27" s="8">
        <v>0</v>
      </c>
      <c r="F27" s="8"/>
      <c r="G27" s="8">
        <v>0</v>
      </c>
      <c r="H27" s="8"/>
      <c r="I27" s="8">
        <v>0</v>
      </c>
      <c r="J27" s="8"/>
      <c r="K27" s="8">
        <v>0</v>
      </c>
    </row>
    <row r="28" spans="5:11" ht="12.75">
      <c r="E28" s="4"/>
      <c r="F28" s="8"/>
      <c r="G28" s="4"/>
      <c r="H28" s="8"/>
      <c r="I28" s="4"/>
      <c r="J28" s="8"/>
      <c r="K28" s="4"/>
    </row>
    <row r="29" spans="5:11" ht="12.75">
      <c r="E29" s="8"/>
      <c r="F29" s="8"/>
      <c r="G29" s="8"/>
      <c r="H29" s="8"/>
      <c r="I29" s="8"/>
      <c r="J29" s="8"/>
      <c r="K29" s="8"/>
    </row>
    <row r="30" spans="2:11" ht="12.75">
      <c r="B30" t="s">
        <v>26</v>
      </c>
      <c r="E30" s="8">
        <f>SUM(E24:E28)</f>
        <v>2180.060620000002</v>
      </c>
      <c r="F30" s="8"/>
      <c r="G30" s="8">
        <f>SUM(G24:G28)</f>
        <v>2433</v>
      </c>
      <c r="H30" s="8"/>
      <c r="I30" s="8">
        <f>SUM(I24:I28)</f>
        <v>7064.5176399999955</v>
      </c>
      <c r="J30" s="8"/>
      <c r="K30" s="8">
        <f>SUM(K24:K28)</f>
        <v>7171</v>
      </c>
    </row>
    <row r="31" spans="5:11" ht="12.75">
      <c r="E31" s="4"/>
      <c r="F31" s="8"/>
      <c r="G31" s="4"/>
      <c r="H31" s="8"/>
      <c r="I31" s="4"/>
      <c r="J31" s="8"/>
      <c r="K31" s="4"/>
    </row>
    <row r="32" spans="5:11" ht="12.75">
      <c r="E32" s="8"/>
      <c r="F32" s="8"/>
      <c r="G32" s="8"/>
      <c r="H32" s="8"/>
      <c r="I32" s="8"/>
      <c r="J32" s="8"/>
      <c r="K32" s="8"/>
    </row>
    <row r="33" spans="2:11" ht="13.5" thickBot="1">
      <c r="B33" t="s">
        <v>11</v>
      </c>
      <c r="E33" s="5">
        <f>SUM(E30:E31)</f>
        <v>2180.060620000002</v>
      </c>
      <c r="F33" s="8"/>
      <c r="G33" s="5">
        <f>SUM(G30:G31)</f>
        <v>2433</v>
      </c>
      <c r="H33" s="8"/>
      <c r="I33" s="5">
        <f>SUM(I30:I31)</f>
        <v>7064.5176399999955</v>
      </c>
      <c r="J33" s="8"/>
      <c r="K33" s="5">
        <f>SUM(K30:K31)</f>
        <v>7171</v>
      </c>
    </row>
    <row r="34" spans="5:11" ht="13.5" thickTop="1">
      <c r="E34" s="8"/>
      <c r="F34" s="8"/>
      <c r="G34" s="8"/>
      <c r="H34" s="8"/>
      <c r="I34" s="8"/>
      <c r="J34" s="7"/>
      <c r="K34" s="8"/>
    </row>
    <row r="35" spans="5:11" ht="12.75">
      <c r="E35" s="8"/>
      <c r="F35" s="8"/>
      <c r="G35" s="8"/>
      <c r="H35" s="8"/>
      <c r="I35" s="8"/>
      <c r="J35" s="7"/>
      <c r="K35" s="8"/>
    </row>
    <row r="36" spans="5:11" ht="12.75">
      <c r="E36" s="3"/>
      <c r="F36" s="8"/>
      <c r="G36" s="3"/>
      <c r="H36" s="8"/>
      <c r="I36" s="3"/>
      <c r="K36" s="3"/>
    </row>
    <row r="37" spans="2:11" ht="13.5" thickBot="1">
      <c r="B37" t="s">
        <v>7</v>
      </c>
      <c r="E37" s="56" t="s">
        <v>103</v>
      </c>
      <c r="F37" s="43"/>
      <c r="G37" s="56" t="s">
        <v>1</v>
      </c>
      <c r="H37" s="43"/>
      <c r="I37" s="56" t="s">
        <v>104</v>
      </c>
      <c r="J37" s="44"/>
      <c r="K37" s="57" t="s">
        <v>2</v>
      </c>
    </row>
    <row r="38" spans="5:11" ht="13.5" thickTop="1">
      <c r="E38" s="45"/>
      <c r="F38" s="43"/>
      <c r="G38" s="45"/>
      <c r="H38" s="43"/>
      <c r="I38" s="45"/>
      <c r="J38" s="44"/>
      <c r="K38" s="45"/>
    </row>
    <row r="39" spans="2:11" ht="13.5" hidden="1" thickBot="1">
      <c r="B39" t="s">
        <v>74</v>
      </c>
      <c r="E39" s="42">
        <f>+'[1]NewEPS'!$I$56</f>
        <v>2.201201640602383</v>
      </c>
      <c r="F39" s="43"/>
      <c r="G39" s="42">
        <v>2.6</v>
      </c>
      <c r="H39" s="43"/>
      <c r="I39" s="42">
        <f>+'[1]NewEPS'!$N$56</f>
        <v>7.183946499896862</v>
      </c>
      <c r="J39" s="44"/>
      <c r="K39" s="42">
        <v>8.9</v>
      </c>
    </row>
    <row r="40" spans="5:11" ht="12.75">
      <c r="E40" s="3"/>
      <c r="F40" s="8"/>
      <c r="G40" s="3"/>
      <c r="H40" s="8"/>
      <c r="I40" s="3"/>
      <c r="K40" s="3"/>
    </row>
    <row r="41" spans="5:11" ht="12.75">
      <c r="E41" s="3"/>
      <c r="F41" s="8"/>
      <c r="G41" s="3"/>
      <c r="H41" s="8"/>
      <c r="I41" s="3"/>
      <c r="K41" s="3"/>
    </row>
    <row r="42" spans="5:11" ht="12.75">
      <c r="E42" s="3"/>
      <c r="F42" s="8"/>
      <c r="G42" s="3"/>
      <c r="H42" s="8"/>
      <c r="I42" s="3"/>
      <c r="K42" s="3"/>
    </row>
    <row r="43" spans="5:11" ht="12.75">
      <c r="E43" s="3"/>
      <c r="F43" s="8"/>
      <c r="G43" s="3"/>
      <c r="H43" s="8"/>
      <c r="I43" s="3"/>
      <c r="K43" s="3"/>
    </row>
    <row r="44" spans="5:11" ht="12.75">
      <c r="E44" s="3"/>
      <c r="F44" s="8"/>
      <c r="G44" s="3"/>
      <c r="H44" s="8"/>
      <c r="I44" s="3"/>
      <c r="K44" s="3"/>
    </row>
    <row r="45" spans="5:11" ht="12.75">
      <c r="E45" s="3"/>
      <c r="F45" s="8"/>
      <c r="G45" s="3"/>
      <c r="H45" s="8"/>
      <c r="I45" s="3"/>
      <c r="K45" s="3"/>
    </row>
    <row r="46" spans="5:11" ht="12.75">
      <c r="E46" s="3"/>
      <c r="F46" s="8"/>
      <c r="G46" s="3"/>
      <c r="H46" s="8"/>
      <c r="I46" s="3"/>
      <c r="K46" s="3"/>
    </row>
    <row r="47" spans="5:11" ht="12.75">
      <c r="E47" s="3"/>
      <c r="F47" s="8"/>
      <c r="G47" s="3"/>
      <c r="H47" s="8"/>
      <c r="I47" s="3"/>
      <c r="K47" s="3"/>
    </row>
    <row r="48" spans="2:8" ht="12.75">
      <c r="B48" s="2" t="s">
        <v>27</v>
      </c>
      <c r="C48" s="2"/>
      <c r="F48" s="7"/>
      <c r="H48" s="7"/>
    </row>
    <row r="49" spans="2:8" ht="12.75">
      <c r="B49" s="2" t="s">
        <v>83</v>
      </c>
      <c r="C49" s="2"/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</sheetData>
  <mergeCells count="4">
    <mergeCell ref="E9:G9"/>
    <mergeCell ref="I9:K9"/>
    <mergeCell ref="E10:G10"/>
    <mergeCell ref="I10:K10"/>
  </mergeCells>
  <printOptions/>
  <pageMargins left="0.66" right="0.33" top="0.43" bottom="1" header="0.19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zoomScale="70" zoomScaleNormal="70" workbookViewId="0" topLeftCell="A13">
      <selection activeCell="C72" sqref="C72"/>
    </sheetView>
  </sheetViews>
  <sheetFormatPr defaultColWidth="9.140625" defaultRowHeight="12.75"/>
  <cols>
    <col min="1" max="1" width="0.85546875" style="0" customWidth="1"/>
    <col min="2" max="2" width="20.28125" style="0" customWidth="1"/>
    <col min="3" max="3" width="17.2812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</cols>
  <sheetData>
    <row r="1" ht="5.25" customHeight="1"/>
    <row r="2" ht="16.5">
      <c r="B2" s="15" t="s">
        <v>3</v>
      </c>
    </row>
    <row r="3" ht="12.75">
      <c r="B3" s="2"/>
    </row>
    <row r="4" ht="15.75">
      <c r="B4" s="13" t="s">
        <v>39</v>
      </c>
    </row>
    <row r="5" ht="12.75">
      <c r="B5" s="14" t="s">
        <v>94</v>
      </c>
    </row>
    <row r="7" spans="2:11" ht="12.75">
      <c r="B7" s="2"/>
      <c r="C7" s="2"/>
      <c r="D7" s="2"/>
      <c r="E7" s="61" t="s">
        <v>34</v>
      </c>
      <c r="F7" s="61"/>
      <c r="G7" s="61"/>
      <c r="H7" s="11"/>
      <c r="I7" s="11" t="s">
        <v>35</v>
      </c>
      <c r="J7" s="2"/>
      <c r="K7" s="2"/>
    </row>
    <row r="8" spans="2:11" ht="12.75">
      <c r="B8" s="2"/>
      <c r="C8" s="2"/>
      <c r="D8" s="2"/>
      <c r="E8" s="11" t="s">
        <v>30</v>
      </c>
      <c r="F8" s="2"/>
      <c r="G8" s="11" t="s">
        <v>30</v>
      </c>
      <c r="H8" s="11"/>
      <c r="I8" s="11" t="s">
        <v>33</v>
      </c>
      <c r="J8" s="2"/>
      <c r="K8" s="2"/>
    </row>
    <row r="9" spans="2:11" ht="12.75">
      <c r="B9" s="2"/>
      <c r="C9" s="2"/>
      <c r="D9" s="2"/>
      <c r="E9" s="12" t="s">
        <v>32</v>
      </c>
      <c r="F9" s="17"/>
      <c r="G9" s="12" t="s">
        <v>31</v>
      </c>
      <c r="H9" s="12"/>
      <c r="I9" s="12" t="s">
        <v>40</v>
      </c>
      <c r="J9" s="17"/>
      <c r="K9" s="12" t="s">
        <v>10</v>
      </c>
    </row>
    <row r="10" spans="2:11" ht="12.75">
      <c r="B10" s="2"/>
      <c r="C10" s="2"/>
      <c r="D10" s="2"/>
      <c r="E10" s="12" t="s">
        <v>5</v>
      </c>
      <c r="F10" s="17"/>
      <c r="G10" s="12" t="s">
        <v>5</v>
      </c>
      <c r="H10" s="12"/>
      <c r="I10" s="12" t="s">
        <v>5</v>
      </c>
      <c r="J10" s="17"/>
      <c r="K10" s="12" t="s">
        <v>5</v>
      </c>
    </row>
    <row r="11" spans="2:11" ht="12.75">
      <c r="B11" s="2"/>
      <c r="C11" s="2"/>
      <c r="D11" s="2"/>
      <c r="E11" s="17"/>
      <c r="F11" s="17"/>
      <c r="G11" s="17"/>
      <c r="H11" s="17"/>
      <c r="I11" s="41"/>
      <c r="J11" s="17"/>
      <c r="K11" s="17"/>
    </row>
    <row r="12" spans="2:12" ht="12.75">
      <c r="B12" t="s">
        <v>82</v>
      </c>
      <c r="E12" s="3">
        <v>97529</v>
      </c>
      <c r="F12" s="3"/>
      <c r="G12" s="3">
        <v>22168</v>
      </c>
      <c r="H12" s="3"/>
      <c r="I12" s="3">
        <f>35614+540</f>
        <v>36154</v>
      </c>
      <c r="J12" s="3"/>
      <c r="K12" s="3">
        <f>SUM(E12:J12)</f>
        <v>155851</v>
      </c>
      <c r="L12" s="10"/>
    </row>
    <row r="13" spans="5:11" ht="12.75">
      <c r="E13" s="3"/>
      <c r="F13" s="3"/>
      <c r="G13" s="3"/>
      <c r="H13" s="3"/>
      <c r="I13" s="3"/>
      <c r="J13" s="3"/>
      <c r="K13" s="3"/>
    </row>
    <row r="14" spans="2:11" ht="12.75">
      <c r="B14" t="s">
        <v>72</v>
      </c>
      <c r="E14" s="3">
        <f>98+1522</f>
        <v>1620</v>
      </c>
      <c r="F14" s="3"/>
      <c r="G14" s="3">
        <f>16.75+7.75+380.5-4</f>
        <v>401</v>
      </c>
      <c r="H14" s="3"/>
      <c r="I14" s="3">
        <v>0</v>
      </c>
      <c r="J14" s="3"/>
      <c r="K14" s="3">
        <f>SUM(E14:J14)</f>
        <v>2021</v>
      </c>
    </row>
    <row r="15" spans="5:11" ht="12.75">
      <c r="E15" s="3"/>
      <c r="F15" s="3"/>
      <c r="G15" s="3"/>
      <c r="H15" s="3"/>
      <c r="I15" s="3"/>
      <c r="J15" s="3"/>
      <c r="K15" s="3"/>
    </row>
    <row r="16" spans="2:11" ht="12.75">
      <c r="B16" t="s">
        <v>11</v>
      </c>
      <c r="E16" s="3">
        <v>0</v>
      </c>
      <c r="F16" s="3"/>
      <c r="G16" s="3">
        <v>0</v>
      </c>
      <c r="H16" s="3"/>
      <c r="I16" s="23">
        <f>+'PartA1-Income'!I33</f>
        <v>7064.5176399999955</v>
      </c>
      <c r="J16" s="3"/>
      <c r="K16" s="3">
        <f>SUM(E16:J16)</f>
        <v>7064.5176399999955</v>
      </c>
    </row>
    <row r="17" spans="5:11" ht="12.75">
      <c r="E17" s="3"/>
      <c r="F17" s="3"/>
      <c r="G17" s="3"/>
      <c r="H17" s="3"/>
      <c r="I17" s="23"/>
      <c r="J17" s="3"/>
      <c r="K17" s="3"/>
    </row>
    <row r="18" spans="2:11" ht="12.75">
      <c r="B18" t="s">
        <v>66</v>
      </c>
      <c r="E18" s="3">
        <v>0</v>
      </c>
      <c r="F18" s="3"/>
      <c r="G18" s="3">
        <v>0</v>
      </c>
      <c r="H18" s="3"/>
      <c r="I18" s="23">
        <v>-714</v>
      </c>
      <c r="J18" s="3"/>
      <c r="K18" s="3">
        <f>SUM(E18:J18)</f>
        <v>-714</v>
      </c>
    </row>
    <row r="19" spans="5:11" ht="12.75" customHeight="1">
      <c r="E19" s="4"/>
      <c r="F19" s="3"/>
      <c r="G19" s="4"/>
      <c r="H19" s="8"/>
      <c r="I19" s="4"/>
      <c r="J19" s="3"/>
      <c r="K19" s="4"/>
    </row>
    <row r="20" spans="5:11" ht="5.25" customHeight="1">
      <c r="E20" s="8"/>
      <c r="F20" s="8"/>
      <c r="G20" s="8"/>
      <c r="H20" s="8"/>
      <c r="I20" s="8"/>
      <c r="J20" s="8"/>
      <c r="K20" s="8"/>
    </row>
    <row r="21" spans="2:12" ht="13.5" thickBot="1">
      <c r="B21" t="s">
        <v>92</v>
      </c>
      <c r="E21" s="5">
        <f>SUM(E12:E19)</f>
        <v>99149</v>
      </c>
      <c r="F21" s="8"/>
      <c r="G21" s="5">
        <f>SUM(G12:G19)</f>
        <v>22569</v>
      </c>
      <c r="H21" s="8"/>
      <c r="I21" s="5">
        <f>SUM(I12:I19)</f>
        <v>42504.51764</v>
      </c>
      <c r="J21" s="8"/>
      <c r="K21" s="5">
        <f>SUM(K12:K19)</f>
        <v>164222.51764</v>
      </c>
      <c r="L21" s="10"/>
    </row>
    <row r="22" spans="5:11" ht="13.5" thickTop="1">
      <c r="E22" s="8"/>
      <c r="F22" s="8"/>
      <c r="G22" s="8"/>
      <c r="H22" s="8"/>
      <c r="I22" s="8"/>
      <c r="J22" s="8"/>
      <c r="K22" s="8"/>
    </row>
    <row r="23" spans="5:11" ht="12.75">
      <c r="E23" s="8"/>
      <c r="F23" s="8"/>
      <c r="G23" s="8"/>
      <c r="H23" s="8"/>
      <c r="I23" s="8"/>
      <c r="J23" s="8"/>
      <c r="K23" s="8"/>
    </row>
    <row r="24" spans="5:11" ht="12.75">
      <c r="E24" s="8"/>
      <c r="F24" s="8"/>
      <c r="G24" s="8"/>
      <c r="H24" s="8"/>
      <c r="I24" s="8"/>
      <c r="J24" s="8"/>
      <c r="K24" s="8"/>
    </row>
    <row r="25" spans="2:11" ht="12.75">
      <c r="B25" t="s">
        <v>42</v>
      </c>
      <c r="E25" s="3">
        <v>74042</v>
      </c>
      <c r="F25" s="3"/>
      <c r="G25" s="3">
        <v>14105</v>
      </c>
      <c r="H25" s="3"/>
      <c r="I25" s="3">
        <v>25092</v>
      </c>
      <c r="J25" s="3"/>
      <c r="K25" s="3">
        <f>SUM(E25:J25)</f>
        <v>113239</v>
      </c>
    </row>
    <row r="26" spans="5:11" ht="12.75">
      <c r="E26" s="3"/>
      <c r="F26" s="3"/>
      <c r="G26" s="3"/>
      <c r="H26" s="3"/>
      <c r="I26" s="3"/>
      <c r="J26" s="3"/>
      <c r="K26" s="3"/>
    </row>
    <row r="27" spans="2:11" ht="12.75" hidden="1">
      <c r="B27" t="s">
        <v>98</v>
      </c>
      <c r="E27" s="3"/>
      <c r="F27" s="3"/>
      <c r="G27" s="3"/>
      <c r="H27" s="3"/>
      <c r="I27" s="3"/>
      <c r="J27" s="3"/>
      <c r="K27" s="3">
        <f>SUM(E27:J27)</f>
        <v>0</v>
      </c>
    </row>
    <row r="28" spans="5:11" ht="5.25" customHeight="1" hidden="1">
      <c r="E28" s="4"/>
      <c r="F28" s="8"/>
      <c r="G28" s="4"/>
      <c r="H28" s="8"/>
      <c r="I28" s="4"/>
      <c r="J28" s="8"/>
      <c r="K28" s="4"/>
    </row>
    <row r="29" spans="5:11" ht="5.25" customHeight="1" hidden="1">
      <c r="E29" s="3"/>
      <c r="F29" s="8"/>
      <c r="G29" s="3"/>
      <c r="H29" s="3"/>
      <c r="I29" s="3"/>
      <c r="J29" s="3"/>
      <c r="K29" s="3"/>
    </row>
    <row r="30" spans="2:11" ht="12.75" hidden="1">
      <c r="B30" t="s">
        <v>99</v>
      </c>
      <c r="E30" s="3">
        <f>+SUM(E25:E27)</f>
        <v>74042</v>
      </c>
      <c r="F30" s="3"/>
      <c r="G30" s="3">
        <f>+SUM(G25:G27)</f>
        <v>14105</v>
      </c>
      <c r="H30" s="3"/>
      <c r="I30" s="3">
        <f>+SUM(I25:I27)</f>
        <v>25092</v>
      </c>
      <c r="J30" s="3"/>
      <c r="K30" s="3">
        <f>+SUM(K25:K27)</f>
        <v>113239</v>
      </c>
    </row>
    <row r="31" spans="5:11" ht="12.75" hidden="1">
      <c r="E31" s="3"/>
      <c r="F31" s="3"/>
      <c r="G31" s="3"/>
      <c r="H31" s="3"/>
      <c r="I31" s="3"/>
      <c r="J31" s="3"/>
      <c r="K31" s="3"/>
    </row>
    <row r="32" spans="2:11" ht="12.75">
      <c r="B32" t="str">
        <f>+B14</f>
        <v>Issuance of share capital</v>
      </c>
      <c r="E32" s="3">
        <v>23338</v>
      </c>
      <c r="F32" s="3"/>
      <c r="G32" s="3">
        <v>8026</v>
      </c>
      <c r="H32" s="3"/>
      <c r="I32" s="3">
        <v>0</v>
      </c>
      <c r="J32" s="3"/>
      <c r="K32" s="3">
        <f>SUM(E32:J32)</f>
        <v>31364</v>
      </c>
    </row>
    <row r="33" spans="5:11" ht="12.75">
      <c r="E33" s="3"/>
      <c r="F33" s="3"/>
      <c r="G33" s="3"/>
      <c r="H33" s="3"/>
      <c r="I33" s="3"/>
      <c r="J33" s="3"/>
      <c r="K33" s="3"/>
    </row>
    <row r="34" spans="2:11" ht="12.75" hidden="1">
      <c r="B34" t="s">
        <v>100</v>
      </c>
      <c r="E34" s="3"/>
      <c r="F34" s="3"/>
      <c r="G34" s="3"/>
      <c r="H34" s="3"/>
      <c r="I34" s="3"/>
      <c r="J34" s="3"/>
      <c r="K34" s="3"/>
    </row>
    <row r="35" spans="2:11" ht="12.75" hidden="1">
      <c r="B35" t="s">
        <v>101</v>
      </c>
      <c r="E35" s="3"/>
      <c r="F35" s="3"/>
      <c r="G35" s="3"/>
      <c r="H35" s="3"/>
      <c r="I35" s="3"/>
      <c r="J35" s="3"/>
      <c r="K35" s="3">
        <f>SUM(E35:J35)</f>
        <v>0</v>
      </c>
    </row>
    <row r="36" spans="5:11" ht="12.75" hidden="1">
      <c r="E36" s="3"/>
      <c r="F36" s="3"/>
      <c r="G36" s="3"/>
      <c r="H36" s="3"/>
      <c r="I36" s="3"/>
      <c r="J36" s="3"/>
      <c r="K36" s="3"/>
    </row>
    <row r="37" spans="2:11" ht="12.75">
      <c r="B37" t="s">
        <v>11</v>
      </c>
      <c r="E37" s="3">
        <v>0</v>
      </c>
      <c r="F37" s="3"/>
      <c r="G37" s="3">
        <v>0</v>
      </c>
      <c r="H37" s="3"/>
      <c r="I37" s="3">
        <v>7171</v>
      </c>
      <c r="J37" s="3"/>
      <c r="K37" s="3">
        <f>SUM(E37:J37)</f>
        <v>7171</v>
      </c>
    </row>
    <row r="38" spans="5:11" ht="12.75">
      <c r="E38" s="3"/>
      <c r="F38" s="3"/>
      <c r="G38" s="3"/>
      <c r="H38" s="3"/>
      <c r="I38" s="3"/>
      <c r="J38" s="3"/>
      <c r="K38" s="3"/>
    </row>
    <row r="39" spans="2:11" ht="12.75">
      <c r="B39" t="s">
        <v>66</v>
      </c>
      <c r="E39" s="3">
        <v>0</v>
      </c>
      <c r="F39" s="3"/>
      <c r="G39" s="3">
        <v>0</v>
      </c>
      <c r="H39" s="3"/>
      <c r="I39" s="3">
        <v>-533</v>
      </c>
      <c r="J39" s="3"/>
      <c r="K39" s="3">
        <f>SUM(E39:J39)</f>
        <v>-533</v>
      </c>
    </row>
    <row r="40" spans="5:11" ht="12.75" customHeight="1">
      <c r="E40" s="4"/>
      <c r="F40" s="3"/>
      <c r="G40" s="4"/>
      <c r="H40" s="8"/>
      <c r="I40" s="4"/>
      <c r="J40" s="3"/>
      <c r="K40" s="4"/>
    </row>
    <row r="41" spans="5:11" ht="5.25" customHeight="1">
      <c r="E41" s="8"/>
      <c r="F41" s="8"/>
      <c r="G41" s="8"/>
      <c r="H41" s="8"/>
      <c r="I41" s="8"/>
      <c r="J41" s="8"/>
      <c r="K41" s="8"/>
    </row>
    <row r="42" spans="2:11" ht="13.5" thickBot="1">
      <c r="B42" t="s">
        <v>96</v>
      </c>
      <c r="E42" s="5">
        <f>+SUM(E30:E41)</f>
        <v>97380</v>
      </c>
      <c r="F42" s="8"/>
      <c r="G42" s="5">
        <f>+SUM(G30:G41)</f>
        <v>22131</v>
      </c>
      <c r="H42" s="8"/>
      <c r="I42" s="5">
        <f>+SUM(I30:I41)</f>
        <v>31730</v>
      </c>
      <c r="J42" s="8"/>
      <c r="K42" s="5">
        <f>+SUM(K30:K41)</f>
        <v>151241</v>
      </c>
    </row>
    <row r="43" spans="1:11" ht="13.5" thickTop="1">
      <c r="A43" t="s">
        <v>73</v>
      </c>
      <c r="E43" s="8"/>
      <c r="F43" s="8"/>
      <c r="G43" s="8"/>
      <c r="H43" s="8"/>
      <c r="I43" s="8"/>
      <c r="J43" s="8"/>
      <c r="K43" s="8"/>
    </row>
    <row r="44" spans="5:11" ht="12.75">
      <c r="E44" s="8"/>
      <c r="F44" s="8"/>
      <c r="G44" s="8"/>
      <c r="H44" s="8"/>
      <c r="I44" s="8"/>
      <c r="J44" s="8"/>
      <c r="K44" s="8"/>
    </row>
    <row r="45" spans="5:11" ht="12.75">
      <c r="E45" s="8"/>
      <c r="F45" s="8"/>
      <c r="G45" s="8"/>
      <c r="H45" s="8"/>
      <c r="I45" s="8"/>
      <c r="J45" s="8"/>
      <c r="K45" s="8"/>
    </row>
    <row r="46" spans="5:11" ht="12.75">
      <c r="E46" s="8"/>
      <c r="F46" s="8"/>
      <c r="G46" s="8"/>
      <c r="H46" s="8"/>
      <c r="I46" s="8"/>
      <c r="J46" s="8"/>
      <c r="K46" s="8"/>
    </row>
    <row r="47" spans="5:11" ht="12.75">
      <c r="E47" s="8"/>
      <c r="F47" s="8"/>
      <c r="G47" s="8"/>
      <c r="H47" s="8"/>
      <c r="I47" s="8"/>
      <c r="J47" s="8"/>
      <c r="K47" s="8"/>
    </row>
    <row r="48" spans="5:11" ht="12.75">
      <c r="E48" s="8"/>
      <c r="F48" s="8"/>
      <c r="G48" s="8"/>
      <c r="H48" s="8"/>
      <c r="I48" s="8"/>
      <c r="J48" s="8"/>
      <c r="K48" s="8"/>
    </row>
    <row r="49" spans="5:11" ht="12.75">
      <c r="E49" s="8"/>
      <c r="F49" s="8"/>
      <c r="G49" s="8"/>
      <c r="H49" s="8"/>
      <c r="I49" s="8"/>
      <c r="J49" s="8"/>
      <c r="K49" s="8"/>
    </row>
    <row r="50" spans="5:11" ht="12.75">
      <c r="E50" s="8"/>
      <c r="F50" s="8"/>
      <c r="G50" s="8"/>
      <c r="H50" s="8"/>
      <c r="I50" s="8"/>
      <c r="J50" s="8"/>
      <c r="K50" s="8"/>
    </row>
    <row r="51" spans="5:11" ht="12.75">
      <c r="E51" s="8"/>
      <c r="F51" s="8"/>
      <c r="G51" s="8"/>
      <c r="H51" s="8"/>
      <c r="I51" s="8"/>
      <c r="J51" s="8"/>
      <c r="K51" s="8"/>
    </row>
    <row r="52" spans="5:11" ht="12.75">
      <c r="E52" s="8"/>
      <c r="F52" s="8"/>
      <c r="G52" s="8"/>
      <c r="H52" s="8"/>
      <c r="I52" s="8"/>
      <c r="J52" s="8"/>
      <c r="K52" s="8"/>
    </row>
    <row r="53" spans="2:11" ht="12.75">
      <c r="B53" s="2" t="s">
        <v>28</v>
      </c>
      <c r="E53" s="3"/>
      <c r="F53" s="3"/>
      <c r="G53" s="3"/>
      <c r="H53" s="3"/>
      <c r="I53" s="3"/>
      <c r="J53" s="3"/>
      <c r="K53" s="3"/>
    </row>
    <row r="54" spans="2:11" ht="12.75">
      <c r="B54" s="2" t="s">
        <v>83</v>
      </c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</sheetData>
  <mergeCells count="1">
    <mergeCell ref="E7:G7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3"/>
  <sheetViews>
    <sheetView tabSelected="1" workbookViewId="0" topLeftCell="A50">
      <selection activeCell="C31" sqref="C31"/>
    </sheetView>
  </sheetViews>
  <sheetFormatPr defaultColWidth="9.140625" defaultRowHeight="12.75"/>
  <cols>
    <col min="1" max="1" width="1.7109375" style="24" customWidth="1"/>
    <col min="2" max="3" width="2.7109375" style="24" customWidth="1"/>
    <col min="4" max="4" width="32.421875" style="24" customWidth="1"/>
    <col min="5" max="5" width="13.140625" style="24" customWidth="1"/>
    <col min="6" max="6" width="12.421875" style="24" customWidth="1"/>
    <col min="7" max="7" width="15.00390625" style="24" bestFit="1" customWidth="1"/>
    <col min="8" max="8" width="5.7109375" style="24" customWidth="1"/>
    <col min="9" max="9" width="15.00390625" style="24" bestFit="1" customWidth="1"/>
    <col min="10" max="10" width="9.28125" style="24" customWidth="1"/>
  </cols>
  <sheetData>
    <row r="2" ht="15">
      <c r="B2" s="46" t="s">
        <v>3</v>
      </c>
    </row>
    <row r="3" ht="12.75">
      <c r="B3" s="2"/>
    </row>
    <row r="4" ht="12.75">
      <c r="B4" s="2" t="s">
        <v>38</v>
      </c>
    </row>
    <row r="5" ht="12.75">
      <c r="B5" s="14" t="s">
        <v>94</v>
      </c>
    </row>
    <row r="6" ht="12.75">
      <c r="I6" s="47"/>
    </row>
    <row r="7" spans="7:9" ht="12.75">
      <c r="G7" s="16" t="s">
        <v>93</v>
      </c>
      <c r="I7" s="16" t="s">
        <v>93</v>
      </c>
    </row>
    <row r="8" spans="7:9" ht="12.75">
      <c r="G8" s="16" t="s">
        <v>81</v>
      </c>
      <c r="I8" s="16" t="s">
        <v>44</v>
      </c>
    </row>
    <row r="9" spans="7:9" ht="12.75">
      <c r="G9" s="11" t="s">
        <v>5</v>
      </c>
      <c r="I9" s="11" t="s">
        <v>5</v>
      </c>
    </row>
    <row r="10" spans="2:9" ht="12.75">
      <c r="B10" s="2" t="s">
        <v>56</v>
      </c>
      <c r="G10" s="30"/>
      <c r="I10" s="30"/>
    </row>
    <row r="11" spans="3:10" ht="12.75">
      <c r="C11" s="24" t="s">
        <v>25</v>
      </c>
      <c r="G11" s="25">
        <f>+'PartA1-Income'!I24</f>
        <v>8492.004649999995</v>
      </c>
      <c r="I11" s="25">
        <v>8537</v>
      </c>
      <c r="J11" s="40"/>
    </row>
    <row r="12" spans="3:9" ht="12.75">
      <c r="C12" s="24" t="s">
        <v>45</v>
      </c>
      <c r="G12" s="31"/>
      <c r="I12" s="31"/>
    </row>
    <row r="13" spans="4:9" ht="12.75">
      <c r="D13" s="24" t="s">
        <v>46</v>
      </c>
      <c r="G13" s="49">
        <f>3619+671</f>
        <v>4290</v>
      </c>
      <c r="I13" s="25">
        <v>3494</v>
      </c>
    </row>
    <row r="14" spans="4:9" ht="12.75">
      <c r="D14" s="24" t="s">
        <v>47</v>
      </c>
      <c r="G14" s="49">
        <v>-205</v>
      </c>
      <c r="I14" s="25">
        <v>-130</v>
      </c>
    </row>
    <row r="15" spans="4:9" ht="12.75">
      <c r="D15" s="24" t="s">
        <v>12</v>
      </c>
      <c r="G15" s="25">
        <v>963</v>
      </c>
      <c r="I15" s="25">
        <v>242</v>
      </c>
    </row>
    <row r="16" spans="4:9" ht="12.75">
      <c r="D16" s="24" t="s">
        <v>13</v>
      </c>
      <c r="G16" s="25">
        <v>-769</v>
      </c>
      <c r="I16" s="25">
        <v>-625</v>
      </c>
    </row>
    <row r="17" spans="4:9" ht="12.75">
      <c r="D17" s="24" t="s">
        <v>57</v>
      </c>
      <c r="G17" s="25">
        <v>-5227</v>
      </c>
      <c r="I17" s="25">
        <v>-5171</v>
      </c>
    </row>
    <row r="18" spans="7:9" ht="12.75">
      <c r="G18" s="32"/>
      <c r="I18" s="32"/>
    </row>
    <row r="19" spans="3:9" ht="12.75">
      <c r="C19" s="24" t="s">
        <v>58</v>
      </c>
      <c r="G19" s="25">
        <f>SUM(G11:G18)</f>
        <v>7544.004649999995</v>
      </c>
      <c r="I19" s="25">
        <f>SUM(I11:I18)</f>
        <v>6347</v>
      </c>
    </row>
    <row r="20" spans="7:9" ht="12.75">
      <c r="G20" s="31"/>
      <c r="I20" s="31"/>
    </row>
    <row r="21" spans="3:9" ht="12.75">
      <c r="C21" s="24" t="s">
        <v>48</v>
      </c>
      <c r="G21" s="31"/>
      <c r="I21" s="31"/>
    </row>
    <row r="22" spans="4:9" ht="12.75">
      <c r="D22" s="24" t="s">
        <v>84</v>
      </c>
      <c r="G22" s="25">
        <f>+BalanceSheet!G14+BalanceSheet!G21-BalanceSheet!E14-BalanceSheet!E21</f>
        <v>-7974</v>
      </c>
      <c r="I22" s="25">
        <v>-34444</v>
      </c>
    </row>
    <row r="23" spans="4:9" ht="12.75">
      <c r="D23" s="24" t="s">
        <v>8</v>
      </c>
      <c r="G23" s="25">
        <f>+BalanceSheet!G20-BalanceSheet!E20</f>
        <v>3006</v>
      </c>
      <c r="I23" s="25">
        <v>-982</v>
      </c>
    </row>
    <row r="24" spans="4:9" ht="12.75">
      <c r="D24" s="24" t="s">
        <v>64</v>
      </c>
      <c r="G24" s="25">
        <f>+BalanceSheet!G22-BalanceSheet!E22</f>
        <v>-1767</v>
      </c>
      <c r="I24" s="25">
        <v>16481</v>
      </c>
    </row>
    <row r="25" spans="4:9" ht="12.75">
      <c r="D25" s="24" t="s">
        <v>59</v>
      </c>
      <c r="G25" s="25">
        <f>+BalanceSheet!E30+BalanceSheet!E54-BalanceSheet!G30-BalanceSheet!G54</f>
        <v>4777</v>
      </c>
      <c r="I25" s="25">
        <v>-2751</v>
      </c>
    </row>
    <row r="26" spans="7:9" ht="12.75">
      <c r="G26" s="32"/>
      <c r="I26" s="32"/>
    </row>
    <row r="27" spans="3:9" ht="12.75">
      <c r="C27" s="39" t="s">
        <v>77</v>
      </c>
      <c r="G27" s="25">
        <f>SUM(G19:G26)</f>
        <v>5586.004649999995</v>
      </c>
      <c r="I27" s="25">
        <f>SUM(I19:I26)</f>
        <v>-15349</v>
      </c>
    </row>
    <row r="28" spans="7:9" ht="12.75">
      <c r="G28" s="31"/>
      <c r="I28" s="31"/>
    </row>
    <row r="29" spans="3:9" ht="12.75">
      <c r="C29" s="24" t="s">
        <v>49</v>
      </c>
      <c r="G29" s="25">
        <v>-1117</v>
      </c>
      <c r="I29" s="25">
        <v>-2725</v>
      </c>
    </row>
    <row r="30" spans="7:9" ht="12.75">
      <c r="G30" s="32"/>
      <c r="I30" s="32"/>
    </row>
    <row r="31" spans="3:9" ht="12.75">
      <c r="C31" s="14" t="s">
        <v>105</v>
      </c>
      <c r="G31" s="26">
        <f>SUM(G27:G30)</f>
        <v>4469.004649999995</v>
      </c>
      <c r="I31" s="26">
        <f>SUM(I27:I30)</f>
        <v>-18074</v>
      </c>
    </row>
    <row r="32" spans="7:9" ht="12.75">
      <c r="G32" s="31"/>
      <c r="I32" s="31"/>
    </row>
    <row r="33" spans="2:9" ht="12.75">
      <c r="B33" s="2" t="s">
        <v>60</v>
      </c>
      <c r="G33" s="31"/>
      <c r="I33" s="31"/>
    </row>
    <row r="34" spans="3:9" ht="12.75">
      <c r="C34" s="24" t="s">
        <v>50</v>
      </c>
      <c r="G34" s="25">
        <v>769</v>
      </c>
      <c r="I34" s="25">
        <v>625</v>
      </c>
    </row>
    <row r="35" spans="3:9" ht="12.75">
      <c r="C35" s="24" t="s">
        <v>65</v>
      </c>
      <c r="G35" s="25">
        <v>-520</v>
      </c>
      <c r="I35" s="25">
        <v>2086</v>
      </c>
    </row>
    <row r="36" spans="3:9" ht="12.75">
      <c r="C36" s="24" t="s">
        <v>97</v>
      </c>
      <c r="G36" s="25"/>
      <c r="I36" s="25">
        <v>5618</v>
      </c>
    </row>
    <row r="37" spans="3:9" ht="12.75">
      <c r="C37" s="24" t="s">
        <v>51</v>
      </c>
      <c r="G37" s="49">
        <v>-5042</v>
      </c>
      <c r="I37" s="25">
        <v>-2966</v>
      </c>
    </row>
    <row r="38" spans="3:9" ht="12.75">
      <c r="C38" s="24" t="s">
        <v>52</v>
      </c>
      <c r="G38" s="49">
        <v>620</v>
      </c>
      <c r="I38" s="25">
        <v>176</v>
      </c>
    </row>
    <row r="39" spans="3:9" ht="12.75">
      <c r="C39" s="24" t="s">
        <v>53</v>
      </c>
      <c r="G39" s="25">
        <v>-527</v>
      </c>
      <c r="H39" s="33"/>
      <c r="I39" s="25">
        <v>-62</v>
      </c>
    </row>
    <row r="40" spans="7:9" ht="12.75">
      <c r="G40" s="31"/>
      <c r="H40" s="33"/>
      <c r="I40" s="31"/>
    </row>
    <row r="41" spans="3:9" ht="12.75">
      <c r="C41" s="14" t="s">
        <v>79</v>
      </c>
      <c r="G41" s="26">
        <f>SUM(G33:G40)</f>
        <v>-4700</v>
      </c>
      <c r="I41" s="26">
        <f>SUM(I33:I40)</f>
        <v>5477</v>
      </c>
    </row>
    <row r="42" spans="7:9" ht="12.75">
      <c r="G42" s="31"/>
      <c r="I42" s="31"/>
    </row>
    <row r="43" spans="2:9" ht="12.75">
      <c r="B43" s="2" t="s">
        <v>61</v>
      </c>
      <c r="G43" s="31"/>
      <c r="I43" s="31"/>
    </row>
    <row r="44" spans="2:9" ht="12.75">
      <c r="B44" s="2"/>
      <c r="C44" s="24" t="s">
        <v>67</v>
      </c>
      <c r="G44" s="31">
        <v>2025</v>
      </c>
      <c r="I44" s="31">
        <v>31364</v>
      </c>
    </row>
    <row r="45" spans="2:9" ht="12.75">
      <c r="B45" s="2"/>
      <c r="C45" s="24" t="s">
        <v>68</v>
      </c>
      <c r="G45" s="31">
        <v>-714</v>
      </c>
      <c r="I45" s="31">
        <v>-533</v>
      </c>
    </row>
    <row r="46" spans="3:9" ht="12.75">
      <c r="C46" s="24" t="s">
        <v>54</v>
      </c>
      <c r="G46" s="25">
        <v>-963</v>
      </c>
      <c r="I46" s="25">
        <v>-242</v>
      </c>
    </row>
    <row r="47" spans="3:9" ht="12.75">
      <c r="C47" s="24" t="s">
        <v>62</v>
      </c>
      <c r="G47" s="25">
        <f>+BalanceSheet!E31+BalanceSheet!E53-BalanceSheet!G31-BalanceSheet!G53</f>
        <v>-1898</v>
      </c>
      <c r="I47" s="25">
        <v>-1942</v>
      </c>
    </row>
    <row r="48" spans="7:9" ht="12.75">
      <c r="G48" s="31"/>
      <c r="I48" s="31"/>
    </row>
    <row r="49" spans="3:9" ht="12.75">
      <c r="C49" s="2" t="s">
        <v>78</v>
      </c>
      <c r="G49" s="26">
        <f>SUM(G43:G48)</f>
        <v>-1550</v>
      </c>
      <c r="I49" s="26">
        <f>SUM(I43:I48)</f>
        <v>28647</v>
      </c>
    </row>
    <row r="50" spans="7:9" ht="12.75">
      <c r="G50" s="31"/>
      <c r="I50" s="31"/>
    </row>
    <row r="51" spans="2:9" ht="12.75">
      <c r="B51" s="14" t="s">
        <v>75</v>
      </c>
      <c r="G51" s="27">
        <f>G31+G41+G49</f>
        <v>-1780.9953500000047</v>
      </c>
      <c r="I51" s="27">
        <f>I31+I41+I49</f>
        <v>16050</v>
      </c>
    </row>
    <row r="52" spans="7:9" ht="12.75">
      <c r="G52" s="31"/>
      <c r="I52" s="31"/>
    </row>
    <row r="53" spans="2:9" ht="12.75">
      <c r="B53" s="14" t="s">
        <v>76</v>
      </c>
      <c r="G53" s="27">
        <v>39573</v>
      </c>
      <c r="I53" s="27">
        <v>28527</v>
      </c>
    </row>
    <row r="54" spans="7:9" ht="12.75">
      <c r="G54" s="31"/>
      <c r="I54" s="31"/>
    </row>
    <row r="55" spans="2:10" ht="13.5" thickBot="1">
      <c r="B55" s="2" t="s">
        <v>55</v>
      </c>
      <c r="G55" s="28">
        <f>SUM(G50:G54)</f>
        <v>37792.004649999995</v>
      </c>
      <c r="I55" s="28">
        <f>SUM(I50:I54)</f>
        <v>44577</v>
      </c>
      <c r="J55" s="38"/>
    </row>
    <row r="56" spans="7:9" ht="13.5" thickTop="1">
      <c r="G56" s="31"/>
      <c r="I56" s="31"/>
    </row>
    <row r="57" spans="7:9" ht="12.75">
      <c r="G57" s="31"/>
      <c r="I57" s="31"/>
    </row>
    <row r="58" spans="7:9" ht="12.75">
      <c r="G58" s="31"/>
      <c r="I58" s="31"/>
    </row>
    <row r="59" spans="1:10" ht="12.75">
      <c r="A59" s="29"/>
      <c r="B59" s="29"/>
      <c r="C59" s="29" t="s">
        <v>69</v>
      </c>
      <c r="D59" s="29"/>
      <c r="E59" s="29"/>
      <c r="F59" s="29"/>
      <c r="G59" s="37">
        <v>41672</v>
      </c>
      <c r="H59" s="29"/>
      <c r="I59" s="37">
        <v>44810</v>
      </c>
      <c r="J59" s="29"/>
    </row>
    <row r="60" spans="1:10" ht="12.75">
      <c r="A60" s="29"/>
      <c r="B60" s="29"/>
      <c r="C60" s="29" t="s">
        <v>70</v>
      </c>
      <c r="D60" s="29"/>
      <c r="E60" s="29"/>
      <c r="F60" s="29"/>
      <c r="G60" s="36">
        <v>2908</v>
      </c>
      <c r="H60" s="29"/>
      <c r="I60" s="36">
        <v>5992</v>
      </c>
      <c r="J60" s="29"/>
    </row>
    <row r="61" spans="1:10" ht="12.75">
      <c r="A61" s="29"/>
      <c r="B61" s="29"/>
      <c r="C61" s="29"/>
      <c r="D61" s="29"/>
      <c r="E61" s="29"/>
      <c r="F61" s="29"/>
      <c r="G61" s="34">
        <f>SUM(G59:G60)</f>
        <v>44580</v>
      </c>
      <c r="H61" s="29"/>
      <c r="I61" s="34">
        <f>SUM(I59:I60)</f>
        <v>50802</v>
      </c>
      <c r="J61" s="29"/>
    </row>
    <row r="62" spans="1:10" ht="12.75">
      <c r="A62" s="29"/>
      <c r="B62" s="29"/>
      <c r="C62" s="29" t="s">
        <v>71</v>
      </c>
      <c r="D62" s="29"/>
      <c r="E62" s="29"/>
      <c r="F62" s="29"/>
      <c r="G62" s="34">
        <v>-6788</v>
      </c>
      <c r="H62" s="29"/>
      <c r="I62" s="34">
        <v>-6225</v>
      </c>
      <c r="J62" s="34"/>
    </row>
    <row r="63" spans="1:10" ht="13.5" thickBot="1">
      <c r="A63" s="29"/>
      <c r="B63" s="29"/>
      <c r="C63" s="29"/>
      <c r="D63" s="29"/>
      <c r="E63" s="29"/>
      <c r="F63" s="29"/>
      <c r="G63" s="35">
        <f>SUM(G61:G62)</f>
        <v>37792</v>
      </c>
      <c r="H63" s="29"/>
      <c r="I63" s="35">
        <f>SUM(I61:I62)</f>
        <v>44577</v>
      </c>
      <c r="J63" s="29"/>
    </row>
    <row r="64" spans="7:9" ht="13.5" thickTop="1">
      <c r="G64" s="38"/>
      <c r="I64" s="38"/>
    </row>
    <row r="65" ht="12.75">
      <c r="B65" s="2" t="s">
        <v>63</v>
      </c>
    </row>
    <row r="66" ht="12.75">
      <c r="B66" s="2" t="s">
        <v>83</v>
      </c>
    </row>
    <row r="67" spans="7:9" ht="12.75">
      <c r="G67" s="38"/>
      <c r="I67" s="38"/>
    </row>
    <row r="68" spans="7:9" ht="12.75">
      <c r="G68" s="38"/>
      <c r="I68" s="38"/>
    </row>
    <row r="69" ht="12.75">
      <c r="G69" s="38"/>
    </row>
    <row r="73" ht="12.75">
      <c r="A73" s="24" t="s">
        <v>73</v>
      </c>
    </row>
  </sheetData>
  <printOptions/>
  <pageMargins left="0.54" right="0.33" top="0.32" bottom="0.33" header="0.19" footer="0.17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2004-11-27T01:21:54Z</cp:lastPrinted>
  <dcterms:created xsi:type="dcterms:W3CDTF">2002-09-11T00:02:08Z</dcterms:created>
  <dcterms:modified xsi:type="dcterms:W3CDTF">2004-11-30T04:33:22Z</dcterms:modified>
  <cp:category/>
  <cp:version/>
  <cp:contentType/>
  <cp:contentStatus/>
</cp:coreProperties>
</file>